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anofi-my.sharepoint.com/personal/anastasia_gerling_sanofi_com/Documents/Desktop/Donations docs/Обновление документов на сайте/"/>
    </mc:Choice>
  </mc:AlternateContent>
  <xr:revisionPtr revIDLastSave="1044" documentId="8_{6B00A813-2A2E-4B23-8FEC-EEC5DA9E1430}" xr6:coauthVersionLast="47" xr6:coauthVersionMax="47" xr10:uidLastSave="{695ED3E3-6770-4B9B-81EB-93A502736786}"/>
  <bookViews>
    <workbookView xWindow="-108" yWindow="-108" windowWidth="23256" windowHeight="12576" tabRatio="577" xr2:uid="{00000000-000D-0000-FFFF-FFFF00000000}"/>
  </bookViews>
  <sheets>
    <sheet name="ПЛАН-ФАКТ" sheetId="5" r:id="rId1"/>
    <sheet name="Бюджет (как в договоре)" sheetId="3" r:id="rId2"/>
    <sheet name="Авиабилеты" sheetId="6" r:id="rId3"/>
    <sheet name="Проживание" sheetId="11" r:id="rId4"/>
    <sheet name="Питание" sheetId="12" r:id="rId5"/>
    <sheet name="Такси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3" l="1"/>
  <c r="C3" i="3"/>
  <c r="D6" i="12"/>
  <c r="D6" i="11"/>
  <c r="D6" i="10"/>
  <c r="C7" i="3"/>
  <c r="C11" i="3"/>
  <c r="E6" i="3"/>
  <c r="E8" i="3"/>
  <c r="E9" i="3"/>
  <c r="E12" i="3"/>
  <c r="E13" i="3"/>
  <c r="E14" i="3"/>
  <c r="E5" i="3"/>
  <c r="E4" i="3"/>
  <c r="E28" i="5"/>
  <c r="L28" i="5"/>
  <c r="J9" i="5" s="1"/>
  <c r="D3" i="5" s="1"/>
  <c r="D6" i="6"/>
</calcChain>
</file>

<file path=xl/sharedStrings.xml><?xml version="1.0" encoding="utf-8"?>
<sst xmlns="http://schemas.openxmlformats.org/spreadsheetml/2006/main" count="115" uniqueCount="76">
  <si>
    <t>Финансовый отчет об использовании пожертвования</t>
  </si>
  <si>
    <t>Сумма пожертвования</t>
  </si>
  <si>
    <t>Сумма расходов</t>
  </si>
  <si>
    <t>Расходы факт</t>
  </si>
  <si>
    <t>Расходы план</t>
  </si>
  <si>
    <t>Дата выплаты пожертвования</t>
  </si>
  <si>
    <t>№</t>
  </si>
  <si>
    <t>Направления / Проводимые мероприятия</t>
  </si>
  <si>
    <t>Количество, ед./участников</t>
  </si>
  <si>
    <t>Стоимость, руб.</t>
  </si>
  <si>
    <t>1.</t>
  </si>
  <si>
    <t xml:space="preserve">2. </t>
  </si>
  <si>
    <t>3.</t>
  </si>
  <si>
    <t xml:space="preserve">ИТОГО:                                                                   </t>
  </si>
  <si>
    <t>Дата оплаты</t>
  </si>
  <si>
    <t>Наименование подрядчика</t>
  </si>
  <si>
    <t>№ ПП</t>
  </si>
  <si>
    <t xml:space="preserve">№ Счет на оплату </t>
  </si>
  <si>
    <t>№ Договора с подрядчиком</t>
  </si>
  <si>
    <t>Дата договора с подрядчиком</t>
  </si>
  <si>
    <t>№ Приложения/Заказа</t>
  </si>
  <si>
    <t>№ Акта</t>
  </si>
  <si>
    <t>Комментарий</t>
  </si>
  <si>
    <t>Сумма платежа</t>
  </si>
  <si>
    <t>Номер строки</t>
  </si>
  <si>
    <t>Дата получения одобрения пожертвования</t>
  </si>
  <si>
    <t>Номер билета</t>
  </si>
  <si>
    <t>Код участника</t>
  </si>
  <si>
    <t>Стоимость</t>
  </si>
  <si>
    <t>Дата выписки</t>
  </si>
  <si>
    <t>Марштур туда</t>
  </si>
  <si>
    <t>Марштур обратно</t>
  </si>
  <si>
    <t>Этап проекта (Мероприятие)</t>
  </si>
  <si>
    <t>Остаток средств</t>
  </si>
  <si>
    <t>Цена на 1 ед./участника</t>
  </si>
  <si>
    <t>Этап проекта (Мероприятие)2</t>
  </si>
  <si>
    <t>ПЛАН - Расход на 1 участника (логистика)</t>
  </si>
  <si>
    <t>ФАКТ - Расход на 1 участника (логистика)</t>
  </si>
  <si>
    <t>Категория номера</t>
  </si>
  <si>
    <t>Дата заезда</t>
  </si>
  <si>
    <t>Дата выезда</t>
  </si>
  <si>
    <t>Цена за 1 ночь</t>
  </si>
  <si>
    <t>Дата</t>
  </si>
  <si>
    <t>Тип питания (обед, ужин, кофе-брейк)</t>
  </si>
  <si>
    <t>Место проведения</t>
  </si>
  <si>
    <t>Стоимость на 1 участника</t>
  </si>
  <si>
    <t>Дата поездки</t>
  </si>
  <si>
    <t>Категория автомобиля</t>
  </si>
  <si>
    <t>Сумма в руб.</t>
  </si>
  <si>
    <t>Стоимость на 1 ед./участика, руб.</t>
  </si>
  <si>
    <t>Наименование мероприятия/активности/расхода (в бюджете, коротко)</t>
  </si>
  <si>
    <t>Наименование мероприятия/активности/расхода (в бюджете, коротко)2</t>
  </si>
  <si>
    <t>Этап 1. Закупка оборудования</t>
  </si>
  <si>
    <t>Этап 2. Закупка питания</t>
  </si>
  <si>
    <t>Этап 3. Проведение новогоднего утренника</t>
  </si>
  <si>
    <t>Закупка подарков</t>
  </si>
  <si>
    <t>Детское пюре</t>
  </si>
  <si>
    <t>Энтеральное питание</t>
  </si>
  <si>
    <t>Матрасы для лежачих детей</t>
  </si>
  <si>
    <t>Аккумуляторы для инвалидных колясок</t>
  </si>
  <si>
    <t>Расходы на украшение зала</t>
  </si>
  <si>
    <t>Расходы на аниматоров</t>
  </si>
  <si>
    <t>-</t>
  </si>
  <si>
    <t>ООО "Рассвет"</t>
  </si>
  <si>
    <t>ООО "Аванти"</t>
  </si>
  <si>
    <t>ИП Петрова А.К.</t>
  </si>
  <si>
    <t>ООО "Максидом"</t>
  </si>
  <si>
    <t>№ Счет-фактуры</t>
  </si>
  <si>
    <t>84</t>
  </si>
  <si>
    <t>4</t>
  </si>
  <si>
    <t>Фонд "Белый цветок"</t>
  </si>
  <si>
    <t>Помощь подопечным фонда в IV квартале 2022 г.</t>
  </si>
  <si>
    <t>01.08.2022 - 31.12.2022</t>
  </si>
  <si>
    <t>№ Товарной накладной</t>
  </si>
  <si>
    <t>Услуги аниматоров</t>
  </si>
  <si>
    <t>Украшение зала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</si>
</sst>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/dd/yy;@"/>
    <numFmt numFmtId="165" formatCode="mm/dd/yy;@"/>
    <numFmt numFmtId="166" formatCode="_-* #,##0.00\ [$₽-419]_-;\-* #,##0.00\ [$₽-419]_-;_-* &quot;-&quot;??\ [$₽-419]_-;_-@_-"/>
    <numFmt numFmtId="167" formatCode="#,##0.00\ _₽"/>
    <numFmt numFmtId="168" formatCode="#,##0.00\ &quot;₽&quot;"/>
    <numFmt numFmtId="169" formatCode="dd/mm/yyyy;@"/>
  </numFmts>
  <fonts count="30">
    <font>
      <sz val="11"/>
      <color theme="1"/>
      <name val="Calibri"/>
      <charset val="134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8" tint="-0.499984740745262"/>
      <name val="Arial"/>
      <family val="2"/>
    </font>
    <font>
      <sz val="9"/>
      <color theme="8" tint="-0.499984740745262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8"/>
      <name val="Calibri"/>
      <charset val="134"/>
      <scheme val="minor"/>
    </font>
    <font>
      <sz val="11"/>
      <color theme="8" tint="-0.499984740745262"/>
      <name val="Calibri"/>
      <family val="2"/>
      <scheme val="minor"/>
    </font>
    <font>
      <sz val="11"/>
      <color rgb="FF2B447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double">
        <color rgb="FF2B4476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double">
        <color rgb="FF2B4476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double">
        <color rgb="FF2B4476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16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1" fontId="0" fillId="3" borderId="0" xfId="0" applyNumberForma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0" borderId="12" xfId="0" applyBorder="1" applyAlignment="1">
      <alignment vertical="center" wrapText="1"/>
    </xf>
    <xf numFmtId="168" fontId="0" fillId="3" borderId="0" xfId="0" applyNumberFormat="1" applyFill="1" applyAlignment="1">
      <alignment horizontal="right" vertical="center" wrapText="1"/>
    </xf>
    <xf numFmtId="168" fontId="3" fillId="3" borderId="0" xfId="0" applyNumberFormat="1" applyFont="1" applyFill="1" applyAlignment="1">
      <alignment horizontal="right" vertical="center" wrapText="1"/>
    </xf>
    <xf numFmtId="168" fontId="3" fillId="0" borderId="0" xfId="0" applyNumberFormat="1" applyFont="1" applyAlignment="1">
      <alignment horizontal="right" vertical="center" wrapText="1"/>
    </xf>
    <xf numFmtId="168" fontId="0" fillId="0" borderId="0" xfId="0" applyNumberFormat="1" applyAlignment="1">
      <alignment horizontal="right" vertical="center" wrapText="1"/>
    </xf>
    <xf numFmtId="168" fontId="0" fillId="0" borderId="12" xfId="0" applyNumberFormat="1" applyBorder="1" applyAlignment="1">
      <alignment horizontal="right" vertical="center" wrapText="1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68" fontId="0" fillId="0" borderId="0" xfId="0" applyNumberForma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168" fontId="6" fillId="0" borderId="0" xfId="0" applyNumberFormat="1" applyFont="1" applyFill="1" applyAlignment="1">
      <alignment horizontal="left" vertical="center"/>
    </xf>
    <xf numFmtId="169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4" fontId="3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168" fontId="3" fillId="0" borderId="0" xfId="0" applyNumberFormat="1" applyFont="1">
      <alignment vertical="center"/>
    </xf>
    <xf numFmtId="49" fontId="3" fillId="0" borderId="0" xfId="0" applyNumberFormat="1" applyFont="1" applyFill="1">
      <alignment vertical="center"/>
    </xf>
    <xf numFmtId="168" fontId="3" fillId="0" borderId="0" xfId="0" applyNumberFormat="1" applyFont="1" applyFill="1">
      <alignment vertical="center"/>
    </xf>
    <xf numFmtId="14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168" fontId="8" fillId="0" borderId="0" xfId="0" applyNumberFormat="1" applyFont="1" applyFill="1" applyBorder="1" applyAlignment="1">
      <alignment horizontal="left" vertical="center"/>
    </xf>
    <xf numFmtId="16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169" fontId="0" fillId="0" borderId="0" xfId="0" applyNumberFormat="1" applyFill="1">
      <alignment vertical="center"/>
    </xf>
    <xf numFmtId="0" fontId="9" fillId="0" borderId="0" xfId="0" applyFont="1" applyFill="1" applyAlignment="1">
      <alignment horizontal="left" vertical="center"/>
    </xf>
    <xf numFmtId="168" fontId="10" fillId="0" borderId="0" xfId="0" applyNumberFormat="1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4" fontId="10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169" fontId="10" fillId="0" borderId="0" xfId="0" applyNumberFormat="1" applyFont="1" applyFill="1" applyAlignment="1">
      <alignment horizontal="left" vertical="center"/>
    </xf>
    <xf numFmtId="168" fontId="10" fillId="0" borderId="0" xfId="0" applyNumberFormat="1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left" vertical="center"/>
    </xf>
    <xf numFmtId="0" fontId="10" fillId="0" borderId="3" xfId="0" applyNumberFormat="1" applyFont="1" applyFill="1" applyBorder="1" applyAlignment="1">
      <alignment horizontal="left" vertical="center"/>
    </xf>
    <xf numFmtId="164" fontId="10" fillId="0" borderId="3" xfId="0" applyNumberFormat="1" applyFont="1" applyFill="1" applyBorder="1" applyAlignment="1">
      <alignment horizontal="left" vertical="center"/>
    </xf>
    <xf numFmtId="167" fontId="10" fillId="0" borderId="3" xfId="0" applyNumberFormat="1" applyFont="1" applyFill="1" applyBorder="1" applyAlignment="1">
      <alignment horizontal="left" vertical="center"/>
    </xf>
    <xf numFmtId="0" fontId="10" fillId="0" borderId="6" xfId="0" applyNumberFormat="1" applyFont="1" applyFill="1" applyBorder="1" applyAlignment="1">
      <alignment horizontal="left" vertical="center"/>
    </xf>
    <xf numFmtId="165" fontId="10" fillId="0" borderId="5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left" vertical="center"/>
    </xf>
    <xf numFmtId="0" fontId="10" fillId="0" borderId="8" xfId="0" applyNumberFormat="1" applyFont="1" applyFill="1" applyBorder="1" applyAlignment="1">
      <alignment horizontal="left" vertical="center"/>
    </xf>
    <xf numFmtId="0" fontId="10" fillId="0" borderId="15" xfId="0" applyNumberFormat="1" applyFont="1" applyFill="1" applyBorder="1" applyAlignment="1">
      <alignment horizontal="left" vertical="center"/>
    </xf>
    <xf numFmtId="0" fontId="10" fillId="0" borderId="17" xfId="0" applyNumberFormat="1" applyFont="1" applyFill="1" applyBorder="1" applyAlignment="1">
      <alignment horizontal="left" vertical="center"/>
    </xf>
    <xf numFmtId="0" fontId="10" fillId="0" borderId="18" xfId="0" applyNumberFormat="1" applyFont="1" applyFill="1" applyBorder="1" applyAlignment="1">
      <alignment horizontal="left" vertical="center"/>
    </xf>
    <xf numFmtId="0" fontId="11" fillId="0" borderId="15" xfId="0" applyNumberFormat="1" applyFont="1" applyFill="1" applyBorder="1" applyAlignment="1">
      <alignment horizontal="left" vertical="center"/>
    </xf>
    <xf numFmtId="167" fontId="11" fillId="0" borderId="16" xfId="0" applyNumberFormat="1" applyFont="1" applyFill="1" applyBorder="1" applyAlignment="1">
      <alignment horizontal="left" vertical="center"/>
    </xf>
    <xf numFmtId="0" fontId="11" fillId="0" borderId="17" xfId="0" applyNumberFormat="1" applyFont="1" applyFill="1" applyBorder="1" applyAlignment="1">
      <alignment horizontal="left" vertical="center"/>
    </xf>
    <xf numFmtId="0" fontId="11" fillId="0" borderId="18" xfId="0" applyNumberFormat="1" applyFont="1" applyFill="1" applyBorder="1" applyAlignment="1">
      <alignment horizontal="left" vertical="center"/>
    </xf>
    <xf numFmtId="0" fontId="11" fillId="0" borderId="16" xfId="0" applyNumberFormat="1" applyFont="1" applyFill="1" applyBorder="1" applyAlignment="1">
      <alignment horizontal="left" vertical="center"/>
    </xf>
    <xf numFmtId="0" fontId="13" fillId="0" borderId="0" xfId="0" applyFont="1">
      <alignment vertical="center"/>
    </xf>
    <xf numFmtId="14" fontId="14" fillId="0" borderId="0" xfId="0" applyNumberFormat="1" applyFont="1" applyAlignment="1">
      <alignment vertical="center"/>
    </xf>
    <xf numFmtId="0" fontId="15" fillId="0" borderId="0" xfId="0" applyFont="1">
      <alignment vertical="center"/>
    </xf>
    <xf numFmtId="14" fontId="1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66" fontId="17" fillId="0" borderId="0" xfId="0" applyNumberFormat="1" applyFont="1" applyAlignment="1">
      <alignment vertical="center"/>
    </xf>
    <xf numFmtId="166" fontId="21" fillId="0" borderId="0" xfId="0" applyNumberFormat="1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4" fillId="5" borderId="2" xfId="0" applyNumberFormat="1" applyFont="1" applyFill="1" applyBorder="1" applyAlignment="1">
      <alignment horizontal="center" vertical="center" wrapText="1"/>
    </xf>
    <xf numFmtId="0" fontId="25" fillId="5" borderId="2" xfId="0" applyNumberFormat="1" applyFont="1" applyFill="1" applyBorder="1" applyAlignment="1">
      <alignment horizontal="center" vertical="center" wrapText="1"/>
    </xf>
    <xf numFmtId="0" fontId="25" fillId="4" borderId="2" xfId="0" applyNumberFormat="1" applyFont="1" applyFill="1" applyBorder="1" applyAlignment="1">
      <alignment horizontal="center" vertical="center"/>
    </xf>
    <xf numFmtId="0" fontId="25" fillId="4" borderId="2" xfId="0" applyNumberFormat="1" applyFont="1" applyFill="1" applyBorder="1" applyAlignment="1">
      <alignment horizontal="center" vertical="center" wrapText="1"/>
    </xf>
    <xf numFmtId="0" fontId="22" fillId="4" borderId="0" xfId="0" applyNumberFormat="1" applyFont="1" applyFill="1" applyBorder="1" applyAlignment="1">
      <alignment horizontal="center" vertical="center"/>
    </xf>
    <xf numFmtId="167" fontId="12" fillId="0" borderId="19" xfId="0" applyNumberFormat="1" applyFont="1" applyBorder="1" applyAlignment="1">
      <alignment horizontal="left" vertical="center"/>
    </xf>
    <xf numFmtId="0" fontId="10" fillId="0" borderId="4" xfId="0" applyNumberFormat="1" applyFont="1" applyFill="1" applyBorder="1" applyAlignment="1">
      <alignment horizontal="left" vertical="center"/>
    </xf>
    <xf numFmtId="166" fontId="26" fillId="6" borderId="1" xfId="0" applyNumberFormat="1" applyFont="1" applyFill="1" applyBorder="1" applyAlignment="1">
      <alignment vertical="center"/>
    </xf>
    <xf numFmtId="166" fontId="26" fillId="6" borderId="2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2" fillId="5" borderId="14" xfId="0" applyNumberFormat="1" applyFont="1" applyFill="1" applyBorder="1" applyAlignment="1">
      <alignment horizontal="center" vertical="center"/>
    </xf>
    <xf numFmtId="0" fontId="22" fillId="4" borderId="13" xfId="0" applyNumberFormat="1" applyFont="1" applyFill="1" applyBorder="1" applyAlignment="1">
      <alignment horizontal="center" vertical="center"/>
    </xf>
    <xf numFmtId="0" fontId="22" fillId="4" borderId="1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center" vertical="center"/>
    </xf>
    <xf numFmtId="0" fontId="18" fillId="2" borderId="9" xfId="0" applyNumberFormat="1" applyFont="1" applyFill="1" applyBorder="1" applyAlignment="1">
      <alignment horizontal="center" vertical="center"/>
    </xf>
    <xf numFmtId="0" fontId="19" fillId="2" borderId="10" xfId="0" applyNumberFormat="1" applyFont="1" applyFill="1" applyBorder="1" applyAlignment="1">
      <alignment horizontal="center" vertical="center"/>
    </xf>
    <xf numFmtId="0" fontId="20" fillId="2" borderId="11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left" vertical="center" wrapText="1"/>
    </xf>
    <xf numFmtId="166" fontId="21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 applyBorder="1" applyAlignment="1">
      <alignment vertical="center"/>
    </xf>
    <xf numFmtId="164" fontId="28" fillId="0" borderId="3" xfId="0" applyNumberFormat="1" applyFont="1" applyFill="1" applyBorder="1" applyAlignment="1">
      <alignment horizontal="left" vertical="center"/>
    </xf>
    <xf numFmtId="168" fontId="29" fillId="0" borderId="0" xfId="0" applyNumberFormat="1" applyFont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166" fontId="14" fillId="0" borderId="0" xfId="0" applyNumberFormat="1" applyFont="1" applyAlignment="1">
      <alignment vertical="center"/>
    </xf>
    <xf numFmtId="169" fontId="28" fillId="0" borderId="0" xfId="0" applyNumberFormat="1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14" fontId="28" fillId="0" borderId="0" xfId="0" applyNumberFormat="1" applyFont="1" applyFill="1" applyAlignment="1">
      <alignment horizontal="left" vertical="center"/>
    </xf>
    <xf numFmtId="49" fontId="28" fillId="0" borderId="0" xfId="0" applyNumberFormat="1" applyFont="1" applyFill="1" applyAlignment="1">
      <alignment horizontal="left" vertical="center"/>
    </xf>
    <xf numFmtId="0" fontId="28" fillId="0" borderId="0" xfId="0" applyNumberFormat="1" applyFont="1" applyFill="1" applyAlignment="1">
      <alignment horizontal="left" vertical="center" wrapText="1"/>
    </xf>
  </cellXfs>
  <cellStyles count="1">
    <cellStyle name="Normal" xfId="0" builtinId="0"/>
  </cellStyles>
  <dxfs count="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9" formatCode="dd/mm/yyyy;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8" formatCode="#,##0.00\ &quot;₽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double">
          <color rgb="FF2B4476"/>
        </left>
        <right style="thin">
          <color theme="0" tint="-0.14993743705557422"/>
        </right>
        <top style="thin">
          <color theme="0" tint="-0.149937437055574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numFmt numFmtId="167" formatCode="#,##0.00\ _₽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B4476"/>
        <name val="Calibri"/>
        <family val="2"/>
        <scheme val="minor"/>
      </font>
      <numFmt numFmtId="168" formatCode="#,##0.00\ &quot;₽&quot;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8" tint="-0.49998474074526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8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8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8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8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8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8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8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8" tint="-0.499984740745262"/>
        <name val="Calibri"/>
        <family val="2"/>
        <scheme val="minor"/>
      </font>
      <numFmt numFmtId="169" formatCode="dd/mm/yyyy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8" tint="-0.499984740745262"/>
        <name val="Calibri"/>
        <family val="2"/>
        <scheme val="minor"/>
      </font>
      <numFmt numFmtId="168" formatCode="#,##0.00\ &quot;₽&quot;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8" tint="-0.499984740745262"/>
        <name val="Calibri"/>
        <family val="2"/>
        <scheme val="minor"/>
      </font>
      <numFmt numFmtId="164" formatCode="m/dd/yy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8" tint="-0.499984740745262"/>
        <name val="Calibri"/>
        <family val="2"/>
        <scheme val="minor"/>
      </font>
      <numFmt numFmtId="164" formatCode="m/dd/yy;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8" tint="-0.49998474074526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8" tint="-0.49998474074526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double">
          <color rgb="FF2B4476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8" tint="-0.499984740745262"/>
        <name val="Calibri"/>
        <family val="2"/>
        <scheme val="minor"/>
      </font>
      <numFmt numFmtId="0" formatCode="General"/>
      <fill>
        <patternFill patternType="solid">
          <fgColor indexed="64"/>
          <bgColor rgb="FFE8EEF7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8" tint="-0.499984740745262"/>
        <name val="Calibri"/>
        <family val="2"/>
        <scheme val="minor"/>
      </font>
      <numFmt numFmtId="0" formatCode="General"/>
      <fill>
        <patternFill patternType="solid">
          <fgColor indexed="64"/>
          <bgColor rgb="FFE8EEF7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8" tint="-0.499984740745262"/>
        <name val="Calibri"/>
        <family val="2"/>
        <scheme val="minor"/>
      </font>
      <numFmt numFmtId="167" formatCode="#,##0.00\ _₽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8" tint="-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8" tint="-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8" tint="-0.499984740745262"/>
        <name val="Calibri"/>
        <family val="2"/>
        <scheme val="minor"/>
      </font>
      <numFmt numFmtId="0" formatCode="General"/>
      <fill>
        <patternFill patternType="solid">
          <fgColor indexed="64"/>
          <bgColor rgb="FFE8EEF7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8" tint="-0.499984740745262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family val="2"/>
        <scheme val="minor"/>
      </font>
    </dxf>
  </dxfs>
  <tableStyles count="0" defaultTableStyle="TableStyleMedium2"/>
  <colors>
    <mruColors>
      <color rgb="FF2B4476"/>
      <color rgb="FFCC0066"/>
      <color rgb="FFFF9999"/>
      <color rgb="FF9999FF"/>
      <color rgb="FFCCD9ED"/>
      <color rgb="FFE8EE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86ECD5-C038-45C5-A64F-6FDFA4D4E9F4}" name="Table1" displayName="Table1" ref="B11:U28" totalsRowCount="1" headerRowDxfId="77" dataDxfId="76" totalsRowDxfId="75">
  <autoFilter ref="B11:U27" xr:uid="{1186ECD5-C038-45C5-A64F-6FDFA4D4E9F4}"/>
  <tableColumns count="20">
    <tableColumn id="1" xr3:uid="{148B6BAE-2448-499A-B8F6-7588580187C6}" name="Номер строки" dataDxfId="39" totalsRowDxfId="19"/>
    <tableColumn id="20" xr3:uid="{071620C2-8C68-403D-8899-C749FE6E84DA}" name="Наименование мероприятия/активности/расхода (в бюджете, коротко)" dataDxfId="38" totalsRowDxfId="18"/>
    <tableColumn id="2" xr3:uid="{97784A0A-BAD6-49B8-B0C0-6E415FC11F43}" name="Этап проекта (Мероприятие)" dataDxfId="37" totalsRowDxfId="17"/>
    <tableColumn id="19" xr3:uid="{44FFBEBA-A3EC-44CC-B4BE-B742A00475F3}" name="Стоимость, руб." totalsRowFunction="sum" dataDxfId="36" totalsRowDxfId="16"/>
    <tableColumn id="3" xr3:uid="{F564F314-CB28-4104-B6BD-9A04465EF789}" name="Количество, ед./участников" dataDxfId="35" totalsRowDxfId="15"/>
    <tableColumn id="4" xr3:uid="{3564AEB9-1D9A-4C11-9AB5-06A35EB6E5CD}" name="Цена на 1 ед./участника" dataDxfId="34" totalsRowDxfId="14"/>
    <tableColumn id="5" xr3:uid="{93CF5AC5-DC51-439D-8696-CB8D777148CB}" name="№ ПП" dataDxfId="33" totalsRowDxfId="13"/>
    <tableColumn id="6" xr3:uid="{2F1A2BAA-DF4F-402E-A712-A90CA1EFB72C}" name="Наименование подрядчика" dataDxfId="32" totalsRowDxfId="12"/>
    <tableColumn id="8" xr3:uid="{E481FD1C-367F-435B-B92E-3F6B9A5F1BEB}" name="Наименование мероприятия/активности/расхода (в бюджете, коротко)2" dataDxfId="31" totalsRowDxfId="11"/>
    <tableColumn id="7" xr3:uid="{E881B169-416A-452F-BA3A-8EBE63A78B82}" name="Этап проекта (Мероприятие)2" dataDxfId="30" totalsRowDxfId="10"/>
    <tableColumn id="9" xr3:uid="{4049C94C-7C43-4683-9F1B-B9D91CF905A3}" name="Сумма платежа" totalsRowFunction="sum" dataDxfId="29" totalsRowDxfId="9"/>
    <tableColumn id="10" xr3:uid="{4D1FCE48-9883-4712-9E37-6F866480ACA8}" name="Дата оплаты" dataDxfId="28" totalsRowDxfId="8"/>
    <tableColumn id="11" xr3:uid="{AF72E8F3-478A-4FC1-BF91-61D60721B287}" name="№ Счет-фактуры" dataDxfId="27" totalsRowDxfId="7"/>
    <tableColumn id="17" xr3:uid="{F6807740-4E56-4B60-A631-AEE3C9F96900}" name="№ Товарной накладной" dataDxfId="20" totalsRowDxfId="6"/>
    <tableColumn id="12" xr3:uid="{E5AFE579-083A-4188-B032-381D2A5B093E}" name="№ Счет на оплату " dataDxfId="26" totalsRowDxfId="5"/>
    <tableColumn id="16" xr3:uid="{A0C68482-05E1-4E8C-85C0-D8811441729B}" name="№ Акта" dataDxfId="25" totalsRowDxfId="4"/>
    <tableColumn id="15" xr3:uid="{84E2D557-5FD9-4372-B640-D07231B5400A}" name="№ Приложения/Заказа" dataDxfId="24" totalsRowDxfId="3"/>
    <tableColumn id="13" xr3:uid="{A2CCEE89-4837-4ED1-A499-AE3F16CBE3E9}" name="№ Договора с подрядчиком" dataDxfId="23" totalsRowDxfId="2"/>
    <tableColumn id="14" xr3:uid="{C41CA805-BF7D-4A5B-AA65-61F4C9C02B5B}" name="Дата договора с подрядчиком" dataDxfId="22" totalsRowDxfId="1"/>
    <tableColumn id="18" xr3:uid="{829595B6-FF25-4113-A067-6A99DE68CB25}" name="Комментарий" dataDxfId="21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31A99A-B82A-44AF-A9EB-057C810DD879}" name="Table2" displayName="Table2" ref="B2:G6" totalsRowCount="1" headerRowDxfId="74">
  <autoFilter ref="B2:G5" xr:uid="{3831A99A-B82A-44AF-A9EB-057C810DD879}"/>
  <tableColumns count="6">
    <tableColumn id="1" xr3:uid="{B44B62F0-8679-42EC-8993-0359587300FF}" name="Номер билета"/>
    <tableColumn id="2" xr3:uid="{8EBCA543-0D2D-4BDD-BD10-B9B0248D3725}" name="Код участника"/>
    <tableColumn id="3" xr3:uid="{8CF9B432-260C-4FD6-A7FC-DF28EAF75260}" name="Стоимость" totalsRowFunction="sum" dataDxfId="73" totalsRowDxfId="72"/>
    <tableColumn id="4" xr3:uid="{3097A99B-58D7-48BA-847F-07DFFD3CA8A8}" name="Дата выписки" dataDxfId="71" totalsRowDxfId="70"/>
    <tableColumn id="5" xr3:uid="{25814F76-F7BE-46E9-86C6-3126BD684596}" name="Марштур туда" dataDxfId="69" totalsRowDxfId="68"/>
    <tableColumn id="6" xr3:uid="{9050B01D-A274-4131-A00D-A2EB4DA8AEDA}" name="Марштур обратно" dataDxfId="67" totalsRowDxfId="66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0F266D6-A4E9-4CF7-B2CA-0B4385F6CEDD}" name="Table245" displayName="Table245" ref="B2:H6" totalsRowCount="1" headerRowDxfId="65">
  <autoFilter ref="B2:H5" xr:uid="{3831A99A-B82A-44AF-A9EB-057C810DD879}"/>
  <tableColumns count="7">
    <tableColumn id="1" xr3:uid="{35840572-0176-449A-8401-0FE8883A1434}" name="Категория номера"/>
    <tableColumn id="2" xr3:uid="{E3167D8E-755B-4098-A823-314F09420F7F}" name="Код участника"/>
    <tableColumn id="3" xr3:uid="{0B7CF6FB-0641-4484-888E-285E75B72CEB}" name="Стоимость" totalsRowFunction="sum" dataDxfId="64" totalsRowDxfId="63"/>
    <tableColumn id="4" xr3:uid="{597F03EB-B512-4F85-A7A5-D6F144DE6725}" name="Дата заезда" dataDxfId="62" totalsRowDxfId="61"/>
    <tableColumn id="7" xr3:uid="{42D7DC69-5B6A-48B7-88AC-8CE87B317CC6}" name="Дата выезда" totalsRowDxfId="60"/>
    <tableColumn id="5" xr3:uid="{71482777-8152-49C9-AFD5-8DE9B56C1A63}" name="Цена за 1 ночь" dataDxfId="59" totalsRowDxfId="58"/>
    <tableColumn id="6" xr3:uid="{C94CDA6B-38EF-480D-87DF-DDDBB41CC13E}" name="Комментарий" dataDxfId="57" totalsRowDxfId="56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4433776-7203-4AD0-A568-7F5F255C42F9}" name="Table246" displayName="Table246" ref="B2:F6" totalsRowCount="1" headerRowDxfId="55">
  <autoFilter ref="B2:F5" xr:uid="{3831A99A-B82A-44AF-A9EB-057C810DD879}"/>
  <tableColumns count="5">
    <tableColumn id="1" xr3:uid="{D4402125-147B-4DF6-9985-765F5D7951E3}" name="Тип питания (обед, ужин, кофе-брейк)"/>
    <tableColumn id="2" xr3:uid="{D5CAAD63-86DA-4247-B21C-18BADFAE1DA0}" name="Дата"/>
    <tableColumn id="3" xr3:uid="{6429FDBF-8CF4-4A82-BE21-1BBD81E03D38}" name="Стоимость" totalsRowFunction="sum" dataDxfId="54" totalsRowDxfId="53"/>
    <tableColumn id="4" xr3:uid="{43063C70-F3DF-42EA-B810-E1F1410F12CE}" name="Место проведения" dataDxfId="52" totalsRowDxfId="51"/>
    <tableColumn id="5" xr3:uid="{27CBF722-ACA4-4BC5-A2F3-2B8758ECD532}" name="Стоимость на 1 участника" dataDxfId="50" totalsRowDxfId="49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5FFD34E-2E3E-4AAF-AFB7-A9E2335F9EC2}" name="Table24" displayName="Table24" ref="B2:G6" totalsRowCount="1" headerRowDxfId="48">
  <autoFilter ref="B2:G5" xr:uid="{3831A99A-B82A-44AF-A9EB-057C810DD879}"/>
  <tableColumns count="6">
    <tableColumn id="1" xr3:uid="{47102AFD-8AB7-4B00-A6A0-156390EFE582}" name="Категория автомобиля"/>
    <tableColumn id="2" xr3:uid="{8C2F7313-125A-42FE-91B1-97692CEC38E3}" name="Код участника"/>
    <tableColumn id="3" xr3:uid="{6F6C113A-8B8E-435F-A77A-73A9CA88516A}" name="Стоимость" totalsRowFunction="sum" dataDxfId="47" totalsRowDxfId="46"/>
    <tableColumn id="4" xr3:uid="{BFB2C3D7-E9F8-47D8-ADB2-6D63070ECEDC}" name="Дата поездки" dataDxfId="45" totalsRowDxfId="44"/>
    <tableColumn id="5" xr3:uid="{10717C7C-329D-4431-AD48-A703823E31BE}" name="Марштур туда" dataDxfId="43" totalsRowDxfId="42"/>
    <tableColumn id="6" xr3:uid="{F0BBDB67-7878-4382-864D-A4205A72F65C}" name="Марштур обратно" dataDxfId="41" totalsRowDxfId="4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36624-164F-4C52-BC0C-A64EB5A6A8BB}">
  <sheetPr>
    <pageSetUpPr fitToPage="1"/>
  </sheetPr>
  <dimension ref="A1:U72"/>
  <sheetViews>
    <sheetView tabSelected="1" topLeftCell="B1" zoomScaleNormal="100" workbookViewId="0">
      <selection activeCell="M12" sqref="M12:M18"/>
    </sheetView>
  </sheetViews>
  <sheetFormatPr defaultRowHeight="15"/>
  <cols>
    <col min="1" max="1" width="1.21875" style="17" hidden="1" customWidth="1"/>
    <col min="2" max="2" width="5.88671875" style="36" customWidth="1"/>
    <col min="3" max="4" width="23.88671875" style="36" customWidth="1"/>
    <col min="5" max="5" width="14.5546875" style="36" customWidth="1"/>
    <col min="6" max="6" width="16.44140625" style="36" customWidth="1"/>
    <col min="7" max="7" width="13.109375" style="36" customWidth="1"/>
    <col min="8" max="8" width="17.33203125" style="36" customWidth="1"/>
    <col min="9" max="9" width="28" style="36" customWidth="1"/>
    <col min="10" max="10" width="29.5546875" style="36" customWidth="1"/>
    <col min="11" max="11" width="20.33203125" style="36" customWidth="1"/>
    <col min="12" max="17" width="16.21875" style="18" customWidth="1"/>
    <col min="18" max="18" width="18.33203125" style="18" customWidth="1"/>
    <col min="19" max="20" width="16.21875" style="18" customWidth="1"/>
    <col min="21" max="21" width="25.21875" style="18" customWidth="1"/>
    <col min="22" max="22" width="16.21875" style="18" customWidth="1"/>
    <col min="23" max="23" width="39.33203125" style="18" customWidth="1"/>
    <col min="24" max="24" width="16.21875" style="18" customWidth="1"/>
    <col min="25" max="16384" width="8.88671875" style="18"/>
  </cols>
  <sheetData>
    <row r="1" spans="1:21" s="16" customFormat="1" ht="25.8">
      <c r="A1" s="64"/>
      <c r="B1" s="65" t="s">
        <v>5</v>
      </c>
      <c r="C1" s="65"/>
      <c r="D1" s="65">
        <v>44774</v>
      </c>
      <c r="E1" s="67"/>
      <c r="F1" s="79"/>
      <c r="G1" s="66" t="s">
        <v>36</v>
      </c>
      <c r="I1" s="68"/>
      <c r="J1" s="79" t="s">
        <v>62</v>
      </c>
    </row>
    <row r="2" spans="1:21" s="16" customFormat="1" ht="25.8">
      <c r="A2" s="64"/>
      <c r="B2" s="65" t="s">
        <v>25</v>
      </c>
      <c r="C2" s="65"/>
      <c r="D2" s="65">
        <v>44743</v>
      </c>
      <c r="E2" s="67"/>
      <c r="F2" s="80"/>
      <c r="G2" s="66" t="s">
        <v>37</v>
      </c>
      <c r="I2" s="68"/>
      <c r="J2" s="80" t="s">
        <v>62</v>
      </c>
    </row>
    <row r="3" spans="1:21" s="16" customFormat="1" ht="25.8">
      <c r="A3" s="64"/>
      <c r="B3" s="65" t="s">
        <v>33</v>
      </c>
      <c r="C3" s="65"/>
      <c r="D3" s="96">
        <f>J9-D9</f>
        <v>-20000</v>
      </c>
      <c r="E3" s="69"/>
      <c r="F3" s="65"/>
      <c r="G3" s="66"/>
      <c r="I3" s="68"/>
    </row>
    <row r="4" spans="1:21" s="16" customFormat="1" ht="15.6">
      <c r="A4" s="64"/>
      <c r="B4" s="85" t="s">
        <v>0</v>
      </c>
      <c r="C4" s="85"/>
      <c r="D4" s="85"/>
      <c r="E4" s="85"/>
      <c r="F4" s="85"/>
      <c r="G4" s="85"/>
      <c r="H4" s="85"/>
      <c r="I4" s="85"/>
      <c r="J4" s="85"/>
    </row>
    <row r="5" spans="1:21" s="16" customFormat="1" ht="16.2" thickBot="1">
      <c r="A5" s="64"/>
      <c r="B5" s="86"/>
      <c r="C5" s="86"/>
      <c r="D5" s="86"/>
      <c r="E5" s="86"/>
      <c r="F5" s="86"/>
      <c r="G5" s="86"/>
      <c r="H5" s="86"/>
      <c r="I5" s="86"/>
      <c r="J5" s="86"/>
    </row>
    <row r="6" spans="1:21" s="16" customFormat="1" ht="18.600000000000001" thickBot="1">
      <c r="A6" s="64"/>
      <c r="B6" s="87" t="s">
        <v>70</v>
      </c>
      <c r="C6" s="87"/>
      <c r="D6" s="87"/>
      <c r="E6" s="87"/>
      <c r="F6" s="87"/>
      <c r="G6" s="87"/>
      <c r="H6" s="87"/>
      <c r="I6" s="87"/>
      <c r="J6" s="87"/>
    </row>
    <row r="7" spans="1:21" s="16" customFormat="1" ht="16.2" thickBot="1">
      <c r="A7" s="64"/>
      <c r="B7" s="88" t="s">
        <v>71</v>
      </c>
      <c r="C7" s="88"/>
      <c r="D7" s="88"/>
      <c r="E7" s="88"/>
      <c r="F7" s="88"/>
      <c r="G7" s="88"/>
      <c r="H7" s="88"/>
      <c r="I7" s="88"/>
      <c r="J7" s="88"/>
    </row>
    <row r="8" spans="1:21" s="16" customFormat="1" ht="15.6">
      <c r="A8" s="64"/>
      <c r="B8" s="88" t="s">
        <v>72</v>
      </c>
      <c r="C8" s="88"/>
      <c r="D8" s="88"/>
      <c r="E8" s="88"/>
      <c r="F8" s="88"/>
      <c r="G8" s="88"/>
      <c r="H8" s="88"/>
      <c r="I8" s="88"/>
      <c r="J8" s="88"/>
    </row>
    <row r="9" spans="1:21" s="16" customFormat="1" ht="52.8" customHeight="1">
      <c r="A9" s="64"/>
      <c r="B9" s="89" t="s">
        <v>1</v>
      </c>
      <c r="C9" s="89"/>
      <c r="D9" s="92">
        <v>1770000</v>
      </c>
      <c r="E9" s="92"/>
      <c r="F9" s="90"/>
      <c r="G9" s="90"/>
      <c r="H9" s="91" t="s">
        <v>2</v>
      </c>
      <c r="I9" s="91"/>
      <c r="J9" s="70">
        <f>Table1[[#Totals],[Сумма платежа]]</f>
        <v>1750000</v>
      </c>
    </row>
    <row r="10" spans="1:21" s="16" customFormat="1" ht="15.6">
      <c r="A10" s="64"/>
      <c r="B10" s="82" t="s">
        <v>4</v>
      </c>
      <c r="C10" s="82"/>
      <c r="D10" s="82"/>
      <c r="E10" s="82"/>
      <c r="F10" s="82"/>
      <c r="G10" s="82"/>
      <c r="H10" s="83" t="s">
        <v>3</v>
      </c>
      <c r="I10" s="84"/>
      <c r="J10" s="84"/>
      <c r="K10" s="76"/>
    </row>
    <row r="11" spans="1:21" s="16" customFormat="1" ht="36">
      <c r="A11" s="71"/>
      <c r="B11" s="72" t="s">
        <v>24</v>
      </c>
      <c r="C11" s="73" t="s">
        <v>50</v>
      </c>
      <c r="D11" s="73" t="s">
        <v>32</v>
      </c>
      <c r="E11" s="73" t="s">
        <v>9</v>
      </c>
      <c r="F11" s="73" t="s">
        <v>8</v>
      </c>
      <c r="G11" s="73" t="s">
        <v>34</v>
      </c>
      <c r="H11" s="74" t="s">
        <v>16</v>
      </c>
      <c r="I11" s="74" t="s">
        <v>15</v>
      </c>
      <c r="J11" s="75" t="s">
        <v>51</v>
      </c>
      <c r="K11" s="75" t="s">
        <v>35</v>
      </c>
      <c r="L11" s="75" t="s">
        <v>23</v>
      </c>
      <c r="M11" s="75" t="s">
        <v>14</v>
      </c>
      <c r="N11" s="75" t="s">
        <v>67</v>
      </c>
      <c r="O11" s="75" t="s">
        <v>73</v>
      </c>
      <c r="P11" s="75" t="s">
        <v>17</v>
      </c>
      <c r="Q11" s="75" t="s">
        <v>21</v>
      </c>
      <c r="R11" s="75" t="s">
        <v>20</v>
      </c>
      <c r="S11" s="75" t="s">
        <v>18</v>
      </c>
      <c r="T11" s="75" t="s">
        <v>19</v>
      </c>
      <c r="U11" s="75" t="s">
        <v>22</v>
      </c>
    </row>
    <row r="12" spans="1:21" s="40" customFormat="1" ht="14.4">
      <c r="A12" s="38"/>
      <c r="B12" s="49">
        <v>1</v>
      </c>
      <c r="C12" s="93" t="s">
        <v>58</v>
      </c>
      <c r="D12" s="93" t="s">
        <v>52</v>
      </c>
      <c r="E12" s="94">
        <v>300000</v>
      </c>
      <c r="F12" s="95">
        <v>10</v>
      </c>
      <c r="G12" s="94">
        <v>30000</v>
      </c>
      <c r="H12" s="54">
        <v>243</v>
      </c>
      <c r="I12" s="53" t="s">
        <v>63</v>
      </c>
      <c r="J12" s="93" t="s">
        <v>58</v>
      </c>
      <c r="K12" s="93" t="s">
        <v>52</v>
      </c>
      <c r="L12" s="94">
        <v>280000</v>
      </c>
      <c r="M12" s="97">
        <v>44788</v>
      </c>
      <c r="N12" s="98">
        <v>623</v>
      </c>
      <c r="O12" s="98">
        <v>687465</v>
      </c>
      <c r="P12" s="98">
        <v>134</v>
      </c>
      <c r="Q12" s="98"/>
      <c r="R12" s="98"/>
      <c r="S12" s="98">
        <v>634</v>
      </c>
      <c r="T12" s="99">
        <v>44776</v>
      </c>
      <c r="U12" s="98"/>
    </row>
    <row r="13" spans="1:21" s="40" customFormat="1" ht="14.4">
      <c r="A13" s="38"/>
      <c r="B13" s="49">
        <v>2</v>
      </c>
      <c r="C13" s="93" t="s">
        <v>59</v>
      </c>
      <c r="D13" s="93" t="s">
        <v>52</v>
      </c>
      <c r="E13" s="94">
        <v>100000</v>
      </c>
      <c r="F13" s="95">
        <v>5</v>
      </c>
      <c r="G13" s="94">
        <v>20000</v>
      </c>
      <c r="H13" s="54">
        <v>245</v>
      </c>
      <c r="I13" s="53" t="s">
        <v>63</v>
      </c>
      <c r="J13" s="93" t="s">
        <v>59</v>
      </c>
      <c r="K13" s="93" t="s">
        <v>52</v>
      </c>
      <c r="L13" s="94">
        <v>100000</v>
      </c>
      <c r="M13" s="97">
        <v>44788</v>
      </c>
      <c r="N13" s="98">
        <v>236</v>
      </c>
      <c r="O13" s="98">
        <v>465247</v>
      </c>
      <c r="P13" s="98">
        <v>3545</v>
      </c>
      <c r="Q13" s="98"/>
      <c r="R13" s="98"/>
      <c r="S13" s="98">
        <v>5</v>
      </c>
      <c r="T13" s="99">
        <v>44776</v>
      </c>
      <c r="U13" s="98"/>
    </row>
    <row r="14" spans="1:21" s="40" customFormat="1" ht="14.4">
      <c r="A14" s="38"/>
      <c r="B14" s="49">
        <v>3</v>
      </c>
      <c r="C14" s="93" t="s">
        <v>56</v>
      </c>
      <c r="D14" s="93" t="s">
        <v>53</v>
      </c>
      <c r="E14" s="94">
        <v>500000</v>
      </c>
      <c r="F14" s="95">
        <v>20</v>
      </c>
      <c r="G14" s="94">
        <v>25000</v>
      </c>
      <c r="H14" s="54">
        <v>280</v>
      </c>
      <c r="I14" s="53" t="s">
        <v>64</v>
      </c>
      <c r="J14" s="93" t="s">
        <v>56</v>
      </c>
      <c r="K14" s="93" t="s">
        <v>53</v>
      </c>
      <c r="L14" s="94">
        <v>495000</v>
      </c>
      <c r="M14" s="97">
        <v>44803</v>
      </c>
      <c r="N14" s="98">
        <v>2346</v>
      </c>
      <c r="O14" s="98">
        <v>2346</v>
      </c>
      <c r="P14" s="98">
        <v>4523</v>
      </c>
      <c r="Q14" s="98"/>
      <c r="R14" s="98">
        <v>35</v>
      </c>
      <c r="S14" s="98">
        <v>12</v>
      </c>
      <c r="T14" s="99">
        <v>43864</v>
      </c>
      <c r="U14" s="98"/>
    </row>
    <row r="15" spans="1:21" s="40" customFormat="1" ht="14.4">
      <c r="A15" s="38"/>
      <c r="B15" s="49">
        <v>4</v>
      </c>
      <c r="C15" s="93" t="s">
        <v>57</v>
      </c>
      <c r="D15" s="93" t="s">
        <v>53</v>
      </c>
      <c r="E15" s="94">
        <v>700000</v>
      </c>
      <c r="F15" s="95">
        <v>30</v>
      </c>
      <c r="G15" s="94">
        <v>23333.333333333332</v>
      </c>
      <c r="H15" s="78">
        <v>288</v>
      </c>
      <c r="I15" s="53" t="s">
        <v>64</v>
      </c>
      <c r="J15" s="93" t="s">
        <v>57</v>
      </c>
      <c r="K15" s="93" t="s">
        <v>53</v>
      </c>
      <c r="L15" s="94">
        <v>705000</v>
      </c>
      <c r="M15" s="97">
        <v>44803</v>
      </c>
      <c r="N15" s="98">
        <v>9686</v>
      </c>
      <c r="O15" s="98">
        <v>3467</v>
      </c>
      <c r="P15" s="98">
        <v>2345</v>
      </c>
      <c r="Q15" s="98"/>
      <c r="R15" s="98">
        <v>15</v>
      </c>
      <c r="S15" s="98">
        <v>234</v>
      </c>
      <c r="T15" s="99">
        <v>44270</v>
      </c>
      <c r="U15" s="98"/>
    </row>
    <row r="16" spans="1:21" s="41" customFormat="1" ht="14.4">
      <c r="A16" s="38"/>
      <c r="B16" s="49">
        <v>5</v>
      </c>
      <c r="C16" s="93" t="s">
        <v>55</v>
      </c>
      <c r="D16" s="93" t="s">
        <v>54</v>
      </c>
      <c r="E16" s="94">
        <v>80000</v>
      </c>
      <c r="F16" s="95">
        <v>50</v>
      </c>
      <c r="G16" s="94">
        <v>1600</v>
      </c>
      <c r="H16" s="54">
        <v>296</v>
      </c>
      <c r="I16" s="53" t="s">
        <v>64</v>
      </c>
      <c r="J16" s="93" t="s">
        <v>55</v>
      </c>
      <c r="K16" s="93" t="s">
        <v>54</v>
      </c>
      <c r="L16" s="94">
        <v>80000</v>
      </c>
      <c r="M16" s="97">
        <v>44896</v>
      </c>
      <c r="N16" s="98">
        <v>234</v>
      </c>
      <c r="O16" s="98">
        <v>234578</v>
      </c>
      <c r="P16" s="98">
        <v>234</v>
      </c>
      <c r="Q16" s="98"/>
      <c r="R16" s="98"/>
      <c r="S16" s="100" t="s">
        <v>69</v>
      </c>
      <c r="T16" s="99">
        <v>44866</v>
      </c>
      <c r="U16" s="98"/>
    </row>
    <row r="17" spans="1:21" s="41" customFormat="1" ht="14.4">
      <c r="A17" s="38"/>
      <c r="B17" s="49">
        <v>6</v>
      </c>
      <c r="C17" s="93" t="s">
        <v>75</v>
      </c>
      <c r="D17" s="93" t="s">
        <v>54</v>
      </c>
      <c r="E17" s="94">
        <v>40000</v>
      </c>
      <c r="F17" s="95">
        <v>1</v>
      </c>
      <c r="G17" s="94">
        <v>40000</v>
      </c>
      <c r="H17" s="54">
        <v>301</v>
      </c>
      <c r="I17" s="53" t="s">
        <v>66</v>
      </c>
      <c r="J17" s="93" t="s">
        <v>60</v>
      </c>
      <c r="K17" s="93" t="s">
        <v>54</v>
      </c>
      <c r="L17" s="94">
        <v>40000</v>
      </c>
      <c r="M17" s="97">
        <v>44905</v>
      </c>
      <c r="N17" s="98">
        <v>2345</v>
      </c>
      <c r="O17" s="98">
        <v>247797656</v>
      </c>
      <c r="P17" s="98">
        <v>863</v>
      </c>
      <c r="Q17" s="98"/>
      <c r="R17" s="98"/>
      <c r="S17" s="100" t="s">
        <v>68</v>
      </c>
      <c r="T17" s="99">
        <v>44780</v>
      </c>
      <c r="U17" s="98"/>
    </row>
    <row r="18" spans="1:21" s="41" customFormat="1" ht="14.4">
      <c r="A18" s="38"/>
      <c r="B18" s="49">
        <v>7</v>
      </c>
      <c r="C18" s="93" t="s">
        <v>74</v>
      </c>
      <c r="D18" s="93" t="s">
        <v>54</v>
      </c>
      <c r="E18" s="94">
        <v>50000</v>
      </c>
      <c r="F18" s="95">
        <v>1</v>
      </c>
      <c r="G18" s="94">
        <v>50000</v>
      </c>
      <c r="H18" s="54">
        <v>315</v>
      </c>
      <c r="I18" s="53" t="s">
        <v>65</v>
      </c>
      <c r="J18" s="93" t="s">
        <v>61</v>
      </c>
      <c r="K18" s="93" t="s">
        <v>54</v>
      </c>
      <c r="L18" s="94">
        <v>50000</v>
      </c>
      <c r="M18" s="97">
        <v>44941</v>
      </c>
      <c r="N18" s="98"/>
      <c r="O18" s="98"/>
      <c r="P18" s="98">
        <v>2345</v>
      </c>
      <c r="Q18" s="98">
        <v>342</v>
      </c>
      <c r="R18" s="98"/>
      <c r="S18" s="101">
        <v>14</v>
      </c>
      <c r="T18" s="99">
        <v>44781</v>
      </c>
      <c r="U18" s="98"/>
    </row>
    <row r="19" spans="1:21" s="41" customFormat="1" ht="12">
      <c r="A19" s="38"/>
      <c r="B19" s="52"/>
      <c r="C19" s="50"/>
      <c r="D19" s="50"/>
      <c r="E19" s="51"/>
      <c r="F19" s="52"/>
      <c r="G19" s="51"/>
      <c r="H19" s="54"/>
      <c r="I19" s="53"/>
      <c r="J19" s="50"/>
      <c r="K19" s="50"/>
      <c r="L19" s="39"/>
      <c r="M19" s="44"/>
      <c r="S19" s="43"/>
      <c r="T19" s="42"/>
    </row>
    <row r="20" spans="1:21" s="41" customFormat="1" ht="12">
      <c r="A20" s="38"/>
      <c r="B20" s="52"/>
      <c r="C20" s="50"/>
      <c r="D20" s="50"/>
      <c r="E20" s="51"/>
      <c r="F20" s="52"/>
      <c r="G20" s="51"/>
      <c r="H20" s="54"/>
      <c r="I20" s="53"/>
      <c r="J20" s="50"/>
      <c r="K20" s="50"/>
      <c r="L20" s="39"/>
      <c r="M20" s="44"/>
      <c r="S20" s="43"/>
      <c r="T20" s="42"/>
    </row>
    <row r="21" spans="1:21" s="41" customFormat="1" ht="12">
      <c r="A21" s="38"/>
      <c r="B21" s="52"/>
      <c r="C21" s="50"/>
      <c r="D21" s="50"/>
      <c r="E21" s="51"/>
      <c r="F21" s="52"/>
      <c r="G21" s="51"/>
      <c r="H21" s="54"/>
      <c r="I21" s="53"/>
      <c r="J21" s="50"/>
      <c r="K21" s="50"/>
      <c r="L21" s="39"/>
      <c r="M21" s="44"/>
      <c r="S21" s="43"/>
      <c r="T21" s="42"/>
    </row>
    <row r="22" spans="1:21" s="41" customFormat="1" ht="12">
      <c r="A22" s="38"/>
      <c r="B22" s="52"/>
      <c r="C22" s="50"/>
      <c r="D22" s="50"/>
      <c r="E22" s="51"/>
      <c r="F22" s="52"/>
      <c r="G22" s="51"/>
      <c r="H22" s="54"/>
      <c r="I22" s="53"/>
      <c r="J22" s="50"/>
      <c r="K22" s="50"/>
      <c r="L22" s="39"/>
      <c r="M22" s="44"/>
      <c r="S22" s="43"/>
      <c r="T22" s="42"/>
    </row>
    <row r="23" spans="1:21" s="41" customFormat="1" ht="12">
      <c r="A23" s="38"/>
      <c r="B23" s="52"/>
      <c r="C23" s="50"/>
      <c r="D23" s="50"/>
      <c r="E23" s="51"/>
      <c r="F23" s="52"/>
      <c r="G23" s="51"/>
      <c r="H23" s="54"/>
      <c r="I23" s="53"/>
      <c r="J23" s="50"/>
      <c r="K23" s="50"/>
      <c r="L23" s="39"/>
      <c r="M23" s="44"/>
      <c r="S23" s="43"/>
      <c r="T23" s="42"/>
    </row>
    <row r="24" spans="1:21" s="41" customFormat="1" ht="12">
      <c r="A24" s="38"/>
      <c r="B24" s="52"/>
      <c r="C24" s="50"/>
      <c r="D24" s="50"/>
      <c r="E24" s="51"/>
      <c r="F24" s="52"/>
      <c r="G24" s="51"/>
      <c r="H24" s="54"/>
      <c r="I24" s="53"/>
      <c r="J24" s="50"/>
      <c r="K24" s="50"/>
      <c r="L24" s="39"/>
      <c r="M24" s="44"/>
      <c r="S24" s="43"/>
      <c r="T24" s="42"/>
    </row>
    <row r="25" spans="1:21" s="41" customFormat="1" ht="12">
      <c r="A25" s="38"/>
      <c r="B25" s="52"/>
      <c r="C25" s="50"/>
      <c r="D25" s="50"/>
      <c r="E25" s="51"/>
      <c r="F25" s="52"/>
      <c r="G25" s="51"/>
      <c r="H25" s="54"/>
      <c r="I25" s="55"/>
      <c r="J25" s="50"/>
      <c r="K25" s="50"/>
      <c r="L25" s="39"/>
      <c r="M25" s="42"/>
      <c r="T25" s="42"/>
    </row>
    <row r="26" spans="1:21" s="41" customFormat="1" ht="12">
      <c r="A26" s="38"/>
      <c r="B26" s="56"/>
      <c r="C26" s="50"/>
      <c r="D26" s="50"/>
      <c r="E26" s="51"/>
      <c r="F26" s="52"/>
      <c r="G26" s="51"/>
      <c r="H26" s="57"/>
      <c r="I26" s="58"/>
      <c r="J26" s="50"/>
      <c r="K26" s="50"/>
      <c r="L26" s="45"/>
      <c r="M26" s="46"/>
      <c r="N26" s="47"/>
      <c r="O26" s="47"/>
      <c r="P26" s="47"/>
      <c r="Q26" s="47"/>
      <c r="R26" s="47"/>
      <c r="S26" s="47"/>
      <c r="T26" s="48"/>
      <c r="U26" s="47"/>
    </row>
    <row r="27" spans="1:21" s="41" customFormat="1" ht="12">
      <c r="A27" s="38"/>
      <c r="B27" s="52"/>
      <c r="C27" s="50"/>
      <c r="D27" s="50"/>
      <c r="E27" s="51"/>
      <c r="F27" s="52"/>
      <c r="G27" s="51"/>
      <c r="H27" s="54"/>
      <c r="I27" s="53"/>
      <c r="J27" s="50"/>
      <c r="K27" s="50"/>
      <c r="L27" s="39"/>
      <c r="M27" s="44"/>
      <c r="S27" s="43"/>
      <c r="T27" s="42"/>
    </row>
    <row r="28" spans="1:21" s="25" customFormat="1" ht="14.4">
      <c r="B28" s="59"/>
      <c r="C28" s="59"/>
      <c r="D28" s="59"/>
      <c r="E28" s="94">
        <f>SUBTOTAL(109,Table1[Стоимость, руб.])</f>
        <v>1770000</v>
      </c>
      <c r="F28" s="59"/>
      <c r="G28" s="60"/>
      <c r="H28" s="61"/>
      <c r="I28" s="62"/>
      <c r="J28" s="63"/>
      <c r="K28" s="63"/>
      <c r="L28" s="33">
        <f>SUBTOTAL(109,Table1[Сумма платежа])</f>
        <v>1750000</v>
      </c>
      <c r="M28" s="34"/>
      <c r="N28" s="35"/>
      <c r="O28" s="35"/>
      <c r="P28" s="35"/>
      <c r="Q28" s="35"/>
      <c r="R28" s="35"/>
      <c r="S28" s="35"/>
      <c r="T28" s="35"/>
      <c r="U28" s="35"/>
    </row>
    <row r="29" spans="1:21" s="25" customFormat="1" ht="12">
      <c r="A29" s="22"/>
      <c r="B29" s="22"/>
      <c r="C29" s="22"/>
      <c r="D29" s="22"/>
      <c r="E29" s="22"/>
      <c r="F29" s="22"/>
      <c r="G29" s="77"/>
      <c r="H29" s="22"/>
      <c r="I29" s="22"/>
      <c r="J29" s="22"/>
      <c r="K29" s="22"/>
      <c r="L29" s="23"/>
      <c r="M29" s="24"/>
    </row>
    <row r="30" spans="1:21" s="25" customFormat="1" ht="1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3"/>
      <c r="M30" s="24"/>
    </row>
    <row r="31" spans="1:21" s="25" customFormat="1" ht="1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3"/>
      <c r="M31" s="24"/>
    </row>
    <row r="32" spans="1:21" s="25" customFormat="1" ht="1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24"/>
    </row>
    <row r="33" spans="1:13" s="25" customFormat="1" ht="1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4"/>
    </row>
    <row r="34" spans="1:13" s="25" customFormat="1" ht="1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4"/>
    </row>
    <row r="35" spans="1:13" s="25" customFormat="1" ht="1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4"/>
    </row>
    <row r="36" spans="1:13" s="25" customFormat="1" ht="1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24"/>
    </row>
    <row r="37" spans="1:13" s="25" customFormat="1" ht="1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4"/>
    </row>
    <row r="38" spans="1:13" s="25" customFormat="1" ht="1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4"/>
    </row>
    <row r="39" spans="1:13" s="25" customFormat="1" ht="1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4"/>
    </row>
    <row r="40" spans="1:13" s="25" customFormat="1" ht="1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4"/>
    </row>
    <row r="41" spans="1:13" s="25" customFormat="1" ht="1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3"/>
      <c r="M41" s="24"/>
    </row>
    <row r="42" spans="1:13" s="25" customFormat="1" ht="1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3"/>
      <c r="M42" s="24"/>
    </row>
    <row r="43" spans="1:13" s="25" customFormat="1" ht="1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24"/>
    </row>
    <row r="44" spans="1:13" s="25" customFormat="1" ht="1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3"/>
      <c r="M44" s="24"/>
    </row>
    <row r="45" spans="1:13" s="25" customFormat="1" ht="1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3"/>
      <c r="M45" s="24"/>
    </row>
    <row r="46" spans="1:13" s="25" customFormat="1" ht="1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3"/>
      <c r="M46" s="24"/>
    </row>
    <row r="47" spans="1:13" s="25" customFormat="1" ht="1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3"/>
      <c r="M47" s="24"/>
    </row>
    <row r="48" spans="1:13" s="25" customFormat="1" ht="1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3"/>
      <c r="M48" s="24"/>
    </row>
    <row r="49" spans="1:13" s="25" customFormat="1" ht="1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3"/>
      <c r="M49" s="24"/>
    </row>
    <row r="50" spans="1:13" s="25" customFormat="1" ht="1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3"/>
      <c r="M50" s="24"/>
    </row>
    <row r="51" spans="1:13" s="25" customFormat="1" ht="1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3"/>
      <c r="M51" s="24"/>
    </row>
    <row r="52" spans="1:13" s="25" customFormat="1" ht="1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3"/>
      <c r="M52" s="24"/>
    </row>
    <row r="53" spans="1:13" s="25" customFormat="1" ht="1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3"/>
      <c r="M53" s="24"/>
    </row>
    <row r="54" spans="1:13" s="25" customFormat="1" ht="1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3"/>
      <c r="M54" s="24"/>
    </row>
    <row r="55" spans="1:13" s="25" customFormat="1" ht="1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3"/>
      <c r="M55" s="24"/>
    </row>
    <row r="56" spans="1:13" s="25" customFormat="1" ht="1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3"/>
      <c r="M56" s="24"/>
    </row>
    <row r="57" spans="1:13" s="25" customFormat="1" ht="1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3"/>
      <c r="M57" s="24"/>
    </row>
    <row r="58" spans="1:13" s="25" customFormat="1" ht="1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3"/>
      <c r="M58" s="24"/>
    </row>
    <row r="59" spans="1:13" s="25" customFormat="1" ht="1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3"/>
      <c r="M59" s="24"/>
    </row>
    <row r="60" spans="1:13" s="25" customFormat="1" ht="1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3"/>
      <c r="M60" s="24"/>
    </row>
    <row r="61" spans="1:13" s="25" customFormat="1" ht="1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3"/>
      <c r="M61" s="24"/>
    </row>
    <row r="62" spans="1:13" s="25" customFormat="1" ht="1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3"/>
      <c r="M62" s="24"/>
    </row>
    <row r="63" spans="1:13" s="25" customFormat="1" ht="1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3"/>
      <c r="M63" s="24"/>
    </row>
    <row r="64" spans="1:13" s="25" customFormat="1" ht="1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3"/>
      <c r="M64" s="24"/>
    </row>
    <row r="65" spans="12:13">
      <c r="L65" s="19"/>
      <c r="M65" s="37"/>
    </row>
    <row r="66" spans="12:13">
      <c r="L66" s="19"/>
      <c r="M66" s="37"/>
    </row>
    <row r="67" spans="12:13">
      <c r="L67" s="19"/>
      <c r="M67" s="37"/>
    </row>
    <row r="68" spans="12:13">
      <c r="L68" s="19"/>
      <c r="M68" s="37"/>
    </row>
    <row r="69" spans="12:13">
      <c r="L69" s="19"/>
    </row>
    <row r="70" spans="12:13">
      <c r="L70" s="19"/>
    </row>
    <row r="71" spans="12:13">
      <c r="L71" s="19"/>
    </row>
    <row r="72" spans="12:13">
      <c r="L72" s="19"/>
    </row>
  </sheetData>
  <mergeCells count="9">
    <mergeCell ref="B10:G10"/>
    <mergeCell ref="H10:J10"/>
    <mergeCell ref="B4:J5"/>
    <mergeCell ref="B6:J6"/>
    <mergeCell ref="B8:J8"/>
    <mergeCell ref="B9:C9"/>
    <mergeCell ref="F9:G9"/>
    <mergeCell ref="H9:I9"/>
    <mergeCell ref="B7:J7"/>
  </mergeCells>
  <phoneticPr fontId="7" type="noConversion"/>
  <pageMargins left="0.25" right="0.25" top="0.75" bottom="0.75" header="0.3" footer="0.3"/>
  <pageSetup scale="37" fitToHeight="0" orientation="landscape" r:id="rId1"/>
  <headerFooter>
    <oddHeader>&amp;C&amp;"Calibri"&amp;10&amp;K4A569E Internal&amp;1#_x000D_</oddHeader>
  </headerFooter>
  <colBreaks count="1" manualBreakCount="1">
    <brk id="11" max="20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1671-C1F6-46FD-B4F1-6DFD098880B1}">
  <dimension ref="A1:F15"/>
  <sheetViews>
    <sheetView workbookViewId="0">
      <selection activeCell="B13" sqref="B13:B14"/>
    </sheetView>
  </sheetViews>
  <sheetFormatPr defaultRowHeight="14.4"/>
  <cols>
    <col min="2" max="2" width="73" customWidth="1"/>
    <col min="3" max="3" width="15.77734375" customWidth="1"/>
    <col min="4" max="4" width="18.77734375" customWidth="1"/>
    <col min="5" max="5" width="19.88671875" customWidth="1"/>
  </cols>
  <sheetData>
    <row r="1" spans="1:6" ht="28.8">
      <c r="A1" s="6" t="s">
        <v>6</v>
      </c>
      <c r="B1" s="6" t="s">
        <v>7</v>
      </c>
      <c r="C1" s="6" t="s">
        <v>48</v>
      </c>
      <c r="D1" s="6" t="s">
        <v>8</v>
      </c>
      <c r="E1" s="6" t="s">
        <v>49</v>
      </c>
      <c r="F1" s="1"/>
    </row>
    <row r="2" spans="1:6" s="18" customFormat="1" ht="6.6" customHeight="1">
      <c r="A2" s="20"/>
      <c r="B2" s="20"/>
      <c r="C2" s="20"/>
      <c r="D2" s="20"/>
      <c r="E2" s="20"/>
      <c r="F2" s="21"/>
    </row>
    <row r="3" spans="1:6">
      <c r="A3" s="7" t="s">
        <v>10</v>
      </c>
      <c r="B3" s="8" t="s">
        <v>52</v>
      </c>
      <c r="C3" s="12">
        <f>SUM(C4:C5)</f>
        <v>400000</v>
      </c>
      <c r="D3" s="9"/>
      <c r="E3" s="12"/>
      <c r="F3" s="1"/>
    </row>
    <row r="4" spans="1:6">
      <c r="A4" s="3"/>
      <c r="B4" s="5" t="s">
        <v>58</v>
      </c>
      <c r="C4" s="13">
        <v>300000</v>
      </c>
      <c r="D4" s="1">
        <v>10</v>
      </c>
      <c r="E4" s="13">
        <f>C4/D4</f>
        <v>30000</v>
      </c>
    </row>
    <row r="5" spans="1:6">
      <c r="A5" s="3"/>
      <c r="B5" s="5" t="s">
        <v>59</v>
      </c>
      <c r="C5" s="13">
        <v>100000</v>
      </c>
      <c r="D5" s="1">
        <v>5</v>
      </c>
      <c r="E5" s="13">
        <f>C5/D5</f>
        <v>20000</v>
      </c>
    </row>
    <row r="6" spans="1:6" s="18" customFormat="1" ht="6.6" customHeight="1">
      <c r="A6" s="20"/>
      <c r="B6" s="20"/>
      <c r="C6" s="20">
        <v>0</v>
      </c>
      <c r="D6" s="20"/>
      <c r="E6" s="20" t="e">
        <f t="shared" ref="E6:E14" si="0">C6/D6</f>
        <v>#DIV/0!</v>
      </c>
      <c r="F6" s="21"/>
    </row>
    <row r="7" spans="1:6">
      <c r="A7" s="7" t="s">
        <v>11</v>
      </c>
      <c r="B7" s="8" t="s">
        <v>53</v>
      </c>
      <c r="C7" s="11">
        <f>SUM(C8:C9)</f>
        <v>1200000</v>
      </c>
      <c r="D7" s="9"/>
      <c r="E7" s="11"/>
      <c r="F7" s="1"/>
    </row>
    <row r="8" spans="1:6">
      <c r="A8" s="2"/>
      <c r="B8" s="5" t="s">
        <v>56</v>
      </c>
      <c r="C8" s="13">
        <v>500000</v>
      </c>
      <c r="D8" s="1">
        <v>20</v>
      </c>
      <c r="E8" s="13">
        <f t="shared" si="0"/>
        <v>25000</v>
      </c>
      <c r="F8" s="1"/>
    </row>
    <row r="9" spans="1:6">
      <c r="A9" s="2"/>
      <c r="B9" s="5" t="s">
        <v>57</v>
      </c>
      <c r="C9" s="13">
        <v>700000</v>
      </c>
      <c r="D9" s="1">
        <v>30</v>
      </c>
      <c r="E9" s="14">
        <f t="shared" si="0"/>
        <v>23333.333333333332</v>
      </c>
      <c r="F9" s="1"/>
    </row>
    <row r="10" spans="1:6" s="18" customFormat="1" ht="6.6" customHeight="1">
      <c r="A10" s="20"/>
      <c r="B10" s="20"/>
      <c r="C10" s="20">
        <v>0</v>
      </c>
      <c r="D10" s="20"/>
      <c r="E10" s="20"/>
      <c r="F10" s="21"/>
    </row>
    <row r="11" spans="1:6">
      <c r="A11" s="7" t="s">
        <v>12</v>
      </c>
      <c r="B11" s="8" t="s">
        <v>54</v>
      </c>
      <c r="C11" s="11">
        <f>SUM(C12:C14)</f>
        <v>170000</v>
      </c>
      <c r="D11" s="9"/>
      <c r="E11" s="11"/>
      <c r="F11" s="1"/>
    </row>
    <row r="12" spans="1:6">
      <c r="A12" s="4"/>
      <c r="B12" s="5" t="s">
        <v>55</v>
      </c>
      <c r="C12" s="13">
        <v>80000</v>
      </c>
      <c r="D12" s="1">
        <v>50</v>
      </c>
      <c r="E12" s="13">
        <f t="shared" si="0"/>
        <v>1600</v>
      </c>
      <c r="F12" s="1"/>
    </row>
    <row r="13" spans="1:6">
      <c r="A13" s="4"/>
      <c r="B13" s="5" t="s">
        <v>75</v>
      </c>
      <c r="C13" s="13">
        <v>40000</v>
      </c>
      <c r="D13" s="1">
        <v>1</v>
      </c>
      <c r="E13" s="13">
        <f t="shared" si="0"/>
        <v>40000</v>
      </c>
      <c r="F13" s="1"/>
    </row>
    <row r="14" spans="1:6" ht="15" thickBot="1">
      <c r="A14" s="4"/>
      <c r="B14" s="5" t="s">
        <v>74</v>
      </c>
      <c r="C14" s="13">
        <v>50000</v>
      </c>
      <c r="D14" s="1">
        <v>1</v>
      </c>
      <c r="E14" s="13">
        <f t="shared" si="0"/>
        <v>50000</v>
      </c>
      <c r="F14" s="1"/>
    </row>
    <row r="15" spans="1:6" ht="15" thickTop="1">
      <c r="A15" s="10" t="s">
        <v>13</v>
      </c>
      <c r="B15" s="10"/>
      <c r="C15" s="15">
        <f>SUM(C4:C5,C8:C9,C12:C14)</f>
        <v>1770000</v>
      </c>
      <c r="D15" s="10"/>
      <c r="E15" s="15"/>
      <c r="F15" s="1"/>
    </row>
  </sheetData>
  <phoneticPr fontId="27" type="noConversion"/>
  <pageMargins left="0.7" right="0.7" top="0.75" bottom="0.75" header="0.3" footer="0.3"/>
  <headerFooter>
    <oddHeader>&amp;C&amp;"Calibri"&amp;10&amp;K4A569E Internal&amp;1#_x000D_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F9A9C-E35E-4A9C-BDEB-143A1985CF4B}">
  <dimension ref="B1:G6"/>
  <sheetViews>
    <sheetView workbookViewId="0">
      <selection activeCell="C20" sqref="C20"/>
    </sheetView>
  </sheetViews>
  <sheetFormatPr defaultRowHeight="14.4"/>
  <cols>
    <col min="1" max="1" width="6.5546875" customWidth="1"/>
    <col min="2" max="2" width="29.44140625" customWidth="1"/>
    <col min="3" max="3" width="17.6640625" customWidth="1"/>
    <col min="4" max="4" width="12" customWidth="1"/>
    <col min="5" max="5" width="14.77734375" customWidth="1"/>
    <col min="6" max="6" width="53.33203125" customWidth="1"/>
    <col min="7" max="7" width="45.21875" customWidth="1"/>
  </cols>
  <sheetData>
    <row r="1" spans="2:7">
      <c r="B1" s="16"/>
      <c r="C1" s="16"/>
    </row>
    <row r="2" spans="2:7">
      <c r="B2" s="81" t="s">
        <v>26</v>
      </c>
      <c r="C2" s="81" t="s">
        <v>27</v>
      </c>
      <c r="D2" s="81" t="s">
        <v>28</v>
      </c>
      <c r="E2" s="81" t="s">
        <v>29</v>
      </c>
      <c r="F2" s="81" t="s">
        <v>30</v>
      </c>
      <c r="G2" s="81" t="s">
        <v>31</v>
      </c>
    </row>
    <row r="3" spans="2:7">
      <c r="B3" s="27"/>
      <c r="C3" s="27"/>
      <c r="D3" s="28"/>
      <c r="E3" s="26"/>
      <c r="F3" s="16"/>
      <c r="G3" s="16"/>
    </row>
    <row r="4" spans="2:7">
      <c r="B4" s="29"/>
      <c r="C4" s="29"/>
      <c r="D4" s="30"/>
      <c r="E4" s="31"/>
      <c r="F4" s="32"/>
      <c r="G4" s="32"/>
    </row>
    <row r="5" spans="2:7">
      <c r="B5" s="27"/>
      <c r="C5" s="27"/>
      <c r="D5" s="28"/>
      <c r="E5" s="26"/>
      <c r="F5" s="16"/>
      <c r="G5" s="16"/>
    </row>
    <row r="6" spans="2:7">
      <c r="D6" s="28">
        <f>SUBTOTAL(109,Table2[Стоимость])</f>
        <v>0</v>
      </c>
      <c r="E6" s="26"/>
      <c r="F6" s="16"/>
      <c r="G6" s="16"/>
    </row>
  </sheetData>
  <pageMargins left="0.7" right="0.7" top="0.75" bottom="0.75" header="0.3" footer="0.3"/>
  <headerFooter>
    <oddHeader>&amp;C&amp;"Calibri"&amp;10&amp;K4A569E Internal&amp;1#_x000D_</oddHeader>
  </headerFooter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D9687-B7C5-4717-8A5E-175899F952E5}">
  <dimension ref="B1:H6"/>
  <sheetViews>
    <sheetView workbookViewId="0">
      <selection activeCell="D25" sqref="D25"/>
    </sheetView>
  </sheetViews>
  <sheetFormatPr defaultRowHeight="14.4"/>
  <cols>
    <col min="1" max="1" width="6.5546875" customWidth="1"/>
    <col min="2" max="2" width="29.44140625" customWidth="1"/>
    <col min="3" max="3" width="17.6640625" customWidth="1"/>
    <col min="4" max="4" width="12" customWidth="1"/>
    <col min="5" max="6" width="14.77734375" customWidth="1"/>
    <col min="7" max="8" width="20.77734375" customWidth="1"/>
  </cols>
  <sheetData>
    <row r="1" spans="2:8">
      <c r="B1" s="16"/>
      <c r="C1" s="16"/>
    </row>
    <row r="2" spans="2:8">
      <c r="B2" s="81" t="s">
        <v>38</v>
      </c>
      <c r="C2" s="81" t="s">
        <v>27</v>
      </c>
      <c r="D2" s="81" t="s">
        <v>28</v>
      </c>
      <c r="E2" s="81" t="s">
        <v>39</v>
      </c>
      <c r="F2" s="81" t="s">
        <v>40</v>
      </c>
      <c r="G2" s="81" t="s">
        <v>41</v>
      </c>
      <c r="H2" s="81" t="s">
        <v>22</v>
      </c>
    </row>
    <row r="3" spans="2:8">
      <c r="B3" s="27"/>
      <c r="C3" s="27"/>
      <c r="D3" s="28"/>
      <c r="E3" s="26"/>
      <c r="F3" s="26"/>
      <c r="G3" s="16"/>
      <c r="H3" s="16"/>
    </row>
    <row r="4" spans="2:8">
      <c r="B4" s="29"/>
      <c r="C4" s="29"/>
      <c r="D4" s="30"/>
      <c r="E4" s="31"/>
      <c r="F4" s="31"/>
      <c r="G4" s="32"/>
      <c r="H4" s="32"/>
    </row>
    <row r="5" spans="2:8">
      <c r="B5" s="27"/>
      <c r="C5" s="27"/>
      <c r="D5" s="28"/>
      <c r="E5" s="26"/>
      <c r="F5" s="26"/>
      <c r="G5" s="16"/>
      <c r="H5" s="16"/>
    </row>
    <row r="6" spans="2:8">
      <c r="D6" s="28">
        <f>SUBTOTAL(109,Table245[Стоимость])</f>
        <v>0</v>
      </c>
      <c r="E6" s="26"/>
      <c r="F6" s="26"/>
      <c r="G6" s="16"/>
      <c r="H6" s="16"/>
    </row>
  </sheetData>
  <pageMargins left="0.7" right="0.7" top="0.75" bottom="0.75" header="0.3" footer="0.3"/>
  <headerFooter>
    <oddHeader>&amp;C&amp;"Calibri"&amp;10&amp;K4A569E Internal&amp;1#_x000D_</oddHead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B6800-810F-4D06-912D-AA65841F2DCD}">
  <dimension ref="B1:F6"/>
  <sheetViews>
    <sheetView workbookViewId="0">
      <selection activeCell="E14" sqref="E14"/>
    </sheetView>
  </sheetViews>
  <sheetFormatPr defaultRowHeight="14.4"/>
  <cols>
    <col min="1" max="1" width="6.5546875" customWidth="1"/>
    <col min="2" max="2" width="29.44140625" customWidth="1"/>
    <col min="3" max="3" width="17.6640625" customWidth="1"/>
    <col min="4" max="4" width="16.77734375" customWidth="1"/>
    <col min="5" max="5" width="28.5546875" customWidth="1"/>
    <col min="6" max="6" width="26.33203125" customWidth="1"/>
  </cols>
  <sheetData>
    <row r="1" spans="2:6">
      <c r="B1" s="16"/>
      <c r="C1" s="16"/>
    </row>
    <row r="2" spans="2:6">
      <c r="B2" s="81" t="s">
        <v>43</v>
      </c>
      <c r="C2" s="81" t="s">
        <v>42</v>
      </c>
      <c r="D2" s="81" t="s">
        <v>28</v>
      </c>
      <c r="E2" s="81" t="s">
        <v>44</v>
      </c>
      <c r="F2" s="81" t="s">
        <v>45</v>
      </c>
    </row>
    <row r="3" spans="2:6">
      <c r="B3" s="27"/>
      <c r="C3" s="27"/>
      <c r="D3" s="28"/>
      <c r="E3" s="26"/>
      <c r="F3" s="16"/>
    </row>
    <row r="4" spans="2:6">
      <c r="B4" s="29"/>
      <c r="C4" s="29"/>
      <c r="D4" s="30"/>
      <c r="E4" s="31"/>
      <c r="F4" s="32"/>
    </row>
    <row r="5" spans="2:6">
      <c r="B5" s="27"/>
      <c r="C5" s="27"/>
      <c r="D5" s="28"/>
      <c r="E5" s="26"/>
      <c r="F5" s="16"/>
    </row>
    <row r="6" spans="2:6">
      <c r="D6" s="28">
        <f>SUBTOTAL(109,Table246[Стоимость])</f>
        <v>0</v>
      </c>
      <c r="E6" s="26"/>
      <c r="F6" s="16"/>
    </row>
  </sheetData>
  <pageMargins left="0.7" right="0.7" top="0.75" bottom="0.75" header="0.3" footer="0.3"/>
  <headerFooter>
    <oddHeader>&amp;C&amp;"Calibri"&amp;10&amp;K4A569E Internal&amp;1#_x000D_</oddHead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44B85-67CC-4525-AD8A-0A02E4C708DD}">
  <dimension ref="B1:G6"/>
  <sheetViews>
    <sheetView workbookViewId="0">
      <selection activeCell="F24" sqref="F24"/>
    </sheetView>
  </sheetViews>
  <sheetFormatPr defaultRowHeight="14.4"/>
  <cols>
    <col min="1" max="1" width="6.5546875" customWidth="1"/>
    <col min="2" max="2" width="29.44140625" customWidth="1"/>
    <col min="3" max="3" width="17.6640625" customWidth="1"/>
    <col min="4" max="4" width="12" customWidth="1"/>
    <col min="5" max="5" width="14.77734375" customWidth="1"/>
    <col min="6" max="6" width="53.33203125" customWidth="1"/>
    <col min="7" max="7" width="45.21875" customWidth="1"/>
  </cols>
  <sheetData>
    <row r="1" spans="2:7">
      <c r="B1" s="16"/>
      <c r="C1" s="16"/>
    </row>
    <row r="2" spans="2:7">
      <c r="B2" s="16" t="s">
        <v>47</v>
      </c>
      <c r="C2" s="16" t="s">
        <v>27</v>
      </c>
      <c r="D2" s="16" t="s">
        <v>28</v>
      </c>
      <c r="E2" s="16" t="s">
        <v>46</v>
      </c>
      <c r="F2" s="16" t="s">
        <v>30</v>
      </c>
      <c r="G2" s="16" t="s">
        <v>31</v>
      </c>
    </row>
    <row r="3" spans="2:7">
      <c r="B3" s="27"/>
      <c r="C3" s="27"/>
      <c r="D3" s="28"/>
      <c r="E3" s="26"/>
      <c r="F3" s="16"/>
      <c r="G3" s="16"/>
    </row>
    <row r="4" spans="2:7">
      <c r="B4" s="29"/>
      <c r="C4" s="29"/>
      <c r="D4" s="30"/>
      <c r="E4" s="31"/>
      <c r="F4" s="32"/>
      <c r="G4" s="32"/>
    </row>
    <row r="5" spans="2:7">
      <c r="B5" s="27"/>
      <c r="C5" s="27"/>
      <c r="D5" s="28"/>
      <c r="E5" s="26"/>
      <c r="F5" s="16"/>
      <c r="G5" s="16"/>
    </row>
    <row r="6" spans="2:7">
      <c r="D6" s="28">
        <f>SUBTOTAL(109,Table24[Стоимость])</f>
        <v>0</v>
      </c>
      <c r="E6" s="26"/>
      <c r="F6" s="16"/>
      <c r="G6" s="16"/>
    </row>
  </sheetData>
  <pageMargins left="0.7" right="0.7" top="0.75" bottom="0.75" header="0.3" footer="0.3"/>
  <headerFooter>
    <oddHeader>&amp;C&amp;"Calibri"&amp;10&amp;K4A569E Internal&amp;1#_x000D_</oddHeader>
  </headerFooter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D170E735BB6743A2B143D3BE1C621D" ma:contentTypeVersion="15" ma:contentTypeDescription="Crée un document." ma:contentTypeScope="" ma:versionID="178e41a7b01d42ab02b4758b2ea18775">
  <xsd:schema xmlns:xsd="http://www.w3.org/2001/XMLSchema" xmlns:xs="http://www.w3.org/2001/XMLSchema" xmlns:p="http://schemas.microsoft.com/office/2006/metadata/properties" xmlns:ns2="1a09d88c-cc08-4424-b40e-38811b2def8e" xmlns:ns3="38533c98-13fc-4c99-81a7-c9e0884a2b72" targetNamespace="http://schemas.microsoft.com/office/2006/metadata/properties" ma:root="true" ma:fieldsID="f5d9313751582abe7050688a54c8fd5f" ns2:_="" ns3:_="">
    <xsd:import namespace="1a09d88c-cc08-4424-b40e-38811b2def8e"/>
    <xsd:import namespace="38533c98-13fc-4c99-81a7-c9e0884a2b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9d88c-cc08-4424-b40e-38811b2de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alises d’images" ma:readOnly="false" ma:fieldId="{5cf76f15-5ced-4ddc-b409-7134ff3c332f}" ma:taxonomyMulti="true" ma:sspId="4fb0b088-da3c-47ed-872c-fc1360427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33c98-13fc-4c99-81a7-c9e0884a2b7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59be7e8f-fd24-40f9-a6fb-d451d8813656}" ma:internalName="TaxCatchAll" ma:showField="CatchAllData" ma:web="38533c98-13fc-4c99-81a7-c9e0884a2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09d88c-cc08-4424-b40e-38811b2def8e">
      <Terms xmlns="http://schemas.microsoft.com/office/infopath/2007/PartnerControls"/>
    </lcf76f155ced4ddcb4097134ff3c332f>
    <TaxCatchAll xmlns="38533c98-13fc-4c99-81a7-c9e0884a2b72" xsi:nil="true"/>
  </documentManagement>
</p:properties>
</file>

<file path=customXml/itemProps1.xml><?xml version="1.0" encoding="utf-8"?>
<ds:datastoreItem xmlns:ds="http://schemas.openxmlformats.org/officeDocument/2006/customXml" ds:itemID="{4D017C70-76D5-4D50-95BC-BCD55EE206C0}"/>
</file>

<file path=customXml/itemProps2.xml><?xml version="1.0" encoding="utf-8"?>
<ds:datastoreItem xmlns:ds="http://schemas.openxmlformats.org/officeDocument/2006/customXml" ds:itemID="{0C84BB3F-205E-41A7-9511-95812D625D3F}"/>
</file>

<file path=customXml/itemProps3.xml><?xml version="1.0" encoding="utf-8"?>
<ds:datastoreItem xmlns:ds="http://schemas.openxmlformats.org/officeDocument/2006/customXml" ds:itemID="{80F23192-9443-49FC-B789-D15E1B4F9F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ПЛАН-ФАКТ</vt:lpstr>
      <vt:lpstr>Бюджет (как в договоре)</vt:lpstr>
      <vt:lpstr>Авиабилеты</vt:lpstr>
      <vt:lpstr>Проживание</vt:lpstr>
      <vt:lpstr>Питание</vt:lpstr>
      <vt:lpstr>Такси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jingwen cao</dc:creator>
  <cp:lastModifiedBy>Gerling, Anastasia /RU</cp:lastModifiedBy>
  <cp:lastPrinted>2023-03-30T15:14:37Z</cp:lastPrinted>
  <dcterms:created xsi:type="dcterms:W3CDTF">2015-12-16T15:33:00Z</dcterms:created>
  <dcterms:modified xsi:type="dcterms:W3CDTF">2023-08-13T20:27:42Z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1033-11.2.0.10351</vt:lpwstr>
  </property>
  <property fmtid="{D5CDD505-2E9C-101B-9397-08002B2CF9AE}" pid="3" name="name">
    <vt:lpwstr>收支月财务报表公式自动统计.xlsx</vt:lpwstr>
  </property>
  <property fmtid="{D5CDD505-2E9C-101B-9397-08002B2CF9AE}" pid="4" name="fileid">
    <vt:lpwstr>816683</vt:lpwstr>
  </property>
  <property fmtid="{D5CDD505-2E9C-101B-9397-08002B2CF9AE}" pid="5" name="ICV">
    <vt:lpwstr>541594F5BC57416490895D05781C5E24</vt:lpwstr>
  </property>
  <property fmtid="{D5CDD505-2E9C-101B-9397-08002B2CF9AE}" pid="6" name="MSIP_Label_9e3dcb88-8425-4e1d-b1a3-bd5572915bbc_Enabled">
    <vt:lpwstr>true</vt:lpwstr>
  </property>
  <property fmtid="{D5CDD505-2E9C-101B-9397-08002B2CF9AE}" pid="7" name="MSIP_Label_9e3dcb88-8425-4e1d-b1a3-bd5572915bbc_SetDate">
    <vt:lpwstr>2023-08-13T19:12:55Z</vt:lpwstr>
  </property>
  <property fmtid="{D5CDD505-2E9C-101B-9397-08002B2CF9AE}" pid="8" name="MSIP_Label_9e3dcb88-8425-4e1d-b1a3-bd5572915bbc_Method">
    <vt:lpwstr>Privileged</vt:lpwstr>
  </property>
  <property fmtid="{D5CDD505-2E9C-101B-9397-08002B2CF9AE}" pid="9" name="MSIP_Label_9e3dcb88-8425-4e1d-b1a3-bd5572915bbc_Name">
    <vt:lpwstr>Internal</vt:lpwstr>
  </property>
  <property fmtid="{D5CDD505-2E9C-101B-9397-08002B2CF9AE}" pid="10" name="MSIP_Label_9e3dcb88-8425-4e1d-b1a3-bd5572915bbc_SiteId">
    <vt:lpwstr>aca3c8d6-aa71-4e1a-a10e-03572fc58c0b</vt:lpwstr>
  </property>
  <property fmtid="{D5CDD505-2E9C-101B-9397-08002B2CF9AE}" pid="11" name="MSIP_Label_9e3dcb88-8425-4e1d-b1a3-bd5572915bbc_ActionId">
    <vt:lpwstr>94cb52e6-eb49-449c-87c1-a9b5fb8a2e4a</vt:lpwstr>
  </property>
  <property fmtid="{D5CDD505-2E9C-101B-9397-08002B2CF9AE}" pid="12" name="MSIP_Label_9e3dcb88-8425-4e1d-b1a3-bd5572915bbc_ContentBits">
    <vt:lpwstr>1</vt:lpwstr>
  </property>
  <property fmtid="{D5CDD505-2E9C-101B-9397-08002B2CF9AE}" pid="13" name="ContentTypeId">
    <vt:lpwstr>0x01010082D170E735BB6743A2B143D3BE1C621D</vt:lpwstr>
  </property>
  <property fmtid="{D5CDD505-2E9C-101B-9397-08002B2CF9AE}" pid="14" name="MediaServiceImageTags">
    <vt:lpwstr/>
  </property>
</Properties>
</file>